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ly365-my.sharepoint.com/personal/erika_johansson_nelly_com/Documents/Skrivbordet/"/>
    </mc:Choice>
  </mc:AlternateContent>
  <xr:revisionPtr revIDLastSave="97" documentId="8_{25C0C101-7250-4BE4-AFF6-1E5ED74A6810}" xr6:coauthVersionLast="47" xr6:coauthVersionMax="47" xr10:uidLastSave="{D789ED15-0E69-4E5A-AD0F-691A54B2457E}"/>
  <bookViews>
    <workbookView xWindow="-120" yWindow="-120" windowWidth="29040" windowHeight="15840" xr2:uid="{15EE6F10-B8EC-4007-94E5-BDC921D22287}"/>
  </bookViews>
  <sheets>
    <sheet name="Blad1 (2)" sheetId="2" r:id="rId1"/>
    <sheet name="Blad1" sheetId="1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2" l="1"/>
  <c r="K4" i="2" s="1"/>
  <c r="L4" i="2" s="1"/>
  <c r="B4" i="2"/>
  <c r="B5" i="2"/>
  <c r="G6" i="2"/>
  <c r="F4" i="2"/>
  <c r="F5" i="2" s="1"/>
  <c r="F7" i="2" s="1"/>
  <c r="F8" i="2" s="1"/>
  <c r="K5" i="2" s="1"/>
  <c r="L5" i="2" s="1"/>
  <c r="I5" i="1"/>
  <c r="J6" i="1"/>
  <c r="I4" i="1"/>
  <c r="N4" i="1"/>
  <c r="N3" i="1"/>
  <c r="F9" i="1"/>
  <c r="B6" i="1"/>
  <c r="B7" i="1" s="1"/>
  <c r="B8" i="1" s="1"/>
  <c r="B5" i="1"/>
  <c r="B4" i="1"/>
  <c r="B6" i="2" l="1"/>
  <c r="B7" i="2" s="1"/>
  <c r="B8" i="2" s="1"/>
  <c r="B9" i="2" s="1"/>
  <c r="K3" i="2" s="1"/>
  <c r="F6" i="2"/>
  <c r="I6" i="1"/>
  <c r="I7" i="1"/>
  <c r="B9" i="1"/>
  <c r="K6" i="2" l="1"/>
  <c r="L3" i="2"/>
  <c r="L6" i="2" s="1"/>
  <c r="F9" i="2"/>
  <c r="K8" i="2"/>
  <c r="L8" i="2" s="1"/>
  <c r="I9" i="1"/>
  <c r="N5" i="1"/>
  <c r="N6" i="1" s="1"/>
  <c r="N8" i="1" s="1"/>
</calcChain>
</file>

<file path=xl/sharedStrings.xml><?xml version="1.0" encoding="utf-8"?>
<sst xmlns="http://schemas.openxmlformats.org/spreadsheetml/2006/main" count="63" uniqueCount="34">
  <si>
    <t>Hyresintäkt 1</t>
  </si>
  <si>
    <t>Hyresintäkt 2</t>
  </si>
  <si>
    <t>Hyresintäkt 3</t>
  </si>
  <si>
    <t>Summa Intäkt</t>
  </si>
  <si>
    <t>Intäkt efter skatt</t>
  </si>
  <si>
    <t>Intäkt att skatta</t>
  </si>
  <si>
    <t>Skatt</t>
  </si>
  <si>
    <t>Intäkter</t>
  </si>
  <si>
    <t>Kostnader</t>
  </si>
  <si>
    <t>Sotning</t>
  </si>
  <si>
    <t>Värme</t>
  </si>
  <si>
    <t>Försäkring</t>
  </si>
  <si>
    <t>Renhållning</t>
  </si>
  <si>
    <t>Vatten</t>
  </si>
  <si>
    <t>Fastighetsel</t>
  </si>
  <si>
    <t>Köpeskilling</t>
  </si>
  <si>
    <t>Kontant</t>
  </si>
  <si>
    <t>Lån</t>
  </si>
  <si>
    <t>Amortering</t>
  </si>
  <si>
    <t>Summa drift</t>
  </si>
  <si>
    <t>Ränta</t>
  </si>
  <si>
    <t>Intäkt</t>
  </si>
  <si>
    <t>Drift</t>
  </si>
  <si>
    <t>Lånekostnader</t>
  </si>
  <si>
    <t>Summa</t>
  </si>
  <si>
    <t>Per mån</t>
  </si>
  <si>
    <t>Kostnad att bo inkl ränta och amortering</t>
  </si>
  <si>
    <t>Tillkommer hushållsel för egna lägenheten</t>
  </si>
  <si>
    <t>/mån</t>
  </si>
  <si>
    <t>Underhåll</t>
  </si>
  <si>
    <t>Ränta efter återbäring</t>
  </si>
  <si>
    <t>Driftkostnad</t>
  </si>
  <si>
    <t>Intäkt netto</t>
  </si>
  <si>
    <t>/år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</si>
</sst>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3" fontId="0" fillId="0" borderId="0" xfId="0" applyNumberFormat="1"/>
    <xf numFmtId="9" fontId="0" fillId="0" borderId="0" xfId="0" applyNumberFormat="1"/>
    <xf numFmtId="3" fontId="0" fillId="2" borderId="0" xfId="0" applyNumberFormat="1" applyFill="1"/>
    <xf numFmtId="9" fontId="0" fillId="2" borderId="0" xfId="0" applyNumberFormat="1" applyFill="1"/>
    <xf numFmtId="0" fontId="0" fillId="3" borderId="0" xfId="0" applyFill="1"/>
    <xf numFmtId="3" fontId="0" fillId="3" borderId="0" xfId="0" applyNumberFormat="1" applyFill="1"/>
    <xf numFmtId="9" fontId="0" fillId="3" borderId="0" xfId="0" applyNumberFormat="1" applyFill="1"/>
    <xf numFmtId="0" fontId="2" fillId="3" borderId="0" xfId="0" applyFont="1" applyFill="1"/>
    <xf numFmtId="9" fontId="0" fillId="4" borderId="1" xfId="0" applyNumberFormat="1" applyFill="1" applyBorder="1"/>
    <xf numFmtId="0" fontId="0" fillId="3" borderId="2" xfId="0" applyFill="1" applyBorder="1"/>
    <xf numFmtId="3" fontId="0" fillId="3" borderId="2" xfId="0" applyNumberFormat="1" applyFill="1" applyBorder="1"/>
    <xf numFmtId="3" fontId="0" fillId="3" borderId="0" xfId="0" applyNumberFormat="1" applyFill="1" applyBorder="1"/>
    <xf numFmtId="3" fontId="0" fillId="4" borderId="1" xfId="0" applyNumberFormat="1" applyFill="1" applyBorder="1"/>
    <xf numFmtId="0" fontId="0" fillId="3" borderId="3" xfId="0" applyFill="1" applyBorder="1"/>
    <xf numFmtId="0" fontId="0" fillId="3" borderId="5" xfId="0" applyFill="1" applyBorder="1"/>
    <xf numFmtId="3" fontId="0" fillId="3" borderId="6" xfId="0" applyNumberFormat="1" applyFill="1" applyBorder="1"/>
    <xf numFmtId="0" fontId="0" fillId="3" borderId="6" xfId="0" applyFill="1" applyBorder="1"/>
    <xf numFmtId="0" fontId="0" fillId="3" borderId="0" xfId="0" applyFill="1" applyBorder="1"/>
    <xf numFmtId="3" fontId="0" fillId="5" borderId="0" xfId="0" applyNumberFormat="1" applyFill="1" applyBorder="1"/>
    <xf numFmtId="0" fontId="0" fillId="3" borderId="9" xfId="0" applyFill="1" applyBorder="1"/>
    <xf numFmtId="0" fontId="0" fillId="3" borderId="4" xfId="0" applyFill="1" applyBorder="1"/>
    <xf numFmtId="0" fontId="0" fillId="5" borderId="5" xfId="0" applyFill="1" applyBorder="1"/>
    <xf numFmtId="3" fontId="0" fillId="5" borderId="6" xfId="0" applyNumberFormat="1" applyFill="1" applyBorder="1"/>
    <xf numFmtId="0" fontId="0" fillId="3" borderId="7" xfId="0" applyFill="1" applyBorder="1"/>
    <xf numFmtId="3" fontId="0" fillId="3" borderId="10" xfId="0" applyNumberFormat="1" applyFill="1" applyBorder="1"/>
    <xf numFmtId="3" fontId="0" fillId="3" borderId="8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C290B-74A8-475D-9F9D-EC2E13C1420B}">
  <dimension ref="A1:N32"/>
  <sheetViews>
    <sheetView tabSelected="1" workbookViewId="0">
      <selection activeCell="G17" sqref="G17"/>
    </sheetView>
  </sheetViews>
  <sheetFormatPr defaultRowHeight="15" x14ac:dyDescent="0.25"/>
  <cols>
    <col min="1" max="1" width="15.85546875" style="5" bestFit="1" customWidth="1"/>
    <col min="2" max="2" width="7.42578125" style="6" bestFit="1" customWidth="1"/>
    <col min="3" max="3" width="7.42578125" style="6" customWidth="1"/>
    <col min="4" max="4" width="9.140625" style="5"/>
    <col min="5" max="5" width="20.7109375" style="5" bestFit="1" customWidth="1"/>
    <col min="6" max="9" width="9.140625" style="5"/>
    <col min="10" max="10" width="14.140625" style="5" bestFit="1" customWidth="1"/>
    <col min="11" max="16384" width="9.140625" style="5"/>
  </cols>
  <sheetData>
    <row r="1" spans="1:12" ht="15.75" thickBot="1" x14ac:dyDescent="0.3"/>
    <row r="2" spans="1:12" x14ac:dyDescent="0.25">
      <c r="A2" s="8" t="s">
        <v>7</v>
      </c>
      <c r="E2" s="8" t="s">
        <v>17</v>
      </c>
      <c r="J2" s="14"/>
      <c r="K2" s="20" t="s">
        <v>33</v>
      </c>
      <c r="L2" s="21" t="s">
        <v>28</v>
      </c>
    </row>
    <row r="3" spans="1:12" x14ac:dyDescent="0.25">
      <c r="A3" s="5" t="s">
        <v>0</v>
      </c>
      <c r="B3" s="6">
        <v>0</v>
      </c>
      <c r="E3" s="5" t="s">
        <v>15</v>
      </c>
      <c r="F3" s="6">
        <v>7395000</v>
      </c>
      <c r="J3" s="15" t="s">
        <v>32</v>
      </c>
      <c r="K3" s="12">
        <f>B9</f>
        <v>175800</v>
      </c>
      <c r="L3" s="16">
        <f>K3/12</f>
        <v>14650</v>
      </c>
    </row>
    <row r="4" spans="1:12" x14ac:dyDescent="0.25">
      <c r="A4" s="5" t="s">
        <v>1</v>
      </c>
      <c r="B4" s="6">
        <f>C4*12</f>
        <v>168000</v>
      </c>
      <c r="C4" s="13">
        <v>14000</v>
      </c>
      <c r="D4" s="5" t="s">
        <v>28</v>
      </c>
      <c r="E4" s="5" t="s">
        <v>16</v>
      </c>
      <c r="F4" s="6">
        <f>G4*F3</f>
        <v>1109250</v>
      </c>
      <c r="G4" s="9">
        <v>0.15</v>
      </c>
      <c r="J4" s="15" t="s">
        <v>31</v>
      </c>
      <c r="K4" s="12">
        <f>B19</f>
        <v>70891</v>
      </c>
      <c r="L4" s="16">
        <f>K4/12</f>
        <v>5907.583333333333</v>
      </c>
    </row>
    <row r="5" spans="1:12" x14ac:dyDescent="0.25">
      <c r="A5" s="5" t="s">
        <v>2</v>
      </c>
      <c r="B5" s="6">
        <f>C5*12</f>
        <v>66000</v>
      </c>
      <c r="C5" s="13">
        <v>5500</v>
      </c>
      <c r="D5" s="5" t="s">
        <v>28</v>
      </c>
      <c r="E5" s="5" t="s">
        <v>17</v>
      </c>
      <c r="F5" s="6">
        <f>F3-F4</f>
        <v>6285750</v>
      </c>
      <c r="J5" s="15" t="s">
        <v>20</v>
      </c>
      <c r="K5" s="12">
        <f>F8</f>
        <v>148829.52499999999</v>
      </c>
      <c r="L5" s="16">
        <f>K5/12</f>
        <v>12402.460416666667</v>
      </c>
    </row>
    <row r="6" spans="1:12" x14ac:dyDescent="0.25">
      <c r="A6" s="5" t="s">
        <v>3</v>
      </c>
      <c r="B6" s="6">
        <f>B3+B4+B5</f>
        <v>234000</v>
      </c>
      <c r="E6" s="5" t="s">
        <v>18</v>
      </c>
      <c r="F6" s="6">
        <f>G6*F5</f>
        <v>125715</v>
      </c>
      <c r="G6" s="7">
        <f>IF(G4&gt;29%,1%,2%)</f>
        <v>0.02</v>
      </c>
      <c r="J6" s="22" t="s">
        <v>24</v>
      </c>
      <c r="K6" s="19">
        <f>K3-K4-K5</f>
        <v>-43920.524999999994</v>
      </c>
      <c r="L6" s="23">
        <f>L3-L4-L5</f>
        <v>-3660.0437499999989</v>
      </c>
    </row>
    <row r="7" spans="1:12" x14ac:dyDescent="0.25">
      <c r="A7" s="5" t="s">
        <v>5</v>
      </c>
      <c r="B7" s="6">
        <f>(B6-40000)</f>
        <v>194000</v>
      </c>
      <c r="E7" s="5" t="s">
        <v>20</v>
      </c>
      <c r="F7" s="6">
        <f>G7*F5</f>
        <v>188572.5</v>
      </c>
      <c r="G7" s="9">
        <v>0.03</v>
      </c>
      <c r="J7" s="15"/>
      <c r="K7" s="18"/>
      <c r="L7" s="17"/>
    </row>
    <row r="8" spans="1:12" ht="15.75" thickBot="1" x14ac:dyDescent="0.3">
      <c r="A8" s="10" t="s">
        <v>6</v>
      </c>
      <c r="B8" s="11">
        <f>B7*0.3</f>
        <v>58200</v>
      </c>
      <c r="C8" s="12"/>
      <c r="E8" s="10" t="s">
        <v>30</v>
      </c>
      <c r="F8" s="11">
        <f>(100000*0.7)+(F7-100000)*0.89</f>
        <v>148829.52499999999</v>
      </c>
      <c r="G8" s="10"/>
      <c r="J8" s="24" t="s">
        <v>18</v>
      </c>
      <c r="K8" s="25">
        <f>F6</f>
        <v>125715</v>
      </c>
      <c r="L8" s="26">
        <f>K8/12</f>
        <v>10476.25</v>
      </c>
    </row>
    <row r="9" spans="1:12" ht="15.75" thickTop="1" x14ac:dyDescent="0.25">
      <c r="A9" s="5" t="s">
        <v>4</v>
      </c>
      <c r="B9" s="6">
        <f>B6-B8</f>
        <v>175800</v>
      </c>
      <c r="E9" s="5" t="s">
        <v>24</v>
      </c>
      <c r="F9" s="6">
        <f>F6+F8</f>
        <v>274544.52500000002</v>
      </c>
    </row>
    <row r="10" spans="1:12" x14ac:dyDescent="0.25">
      <c r="F10" s="6"/>
    </row>
    <row r="11" spans="1:12" x14ac:dyDescent="0.25">
      <c r="A11" s="8" t="s">
        <v>8</v>
      </c>
    </row>
    <row r="12" spans="1:12" x14ac:dyDescent="0.25">
      <c r="A12" s="5" t="s">
        <v>9</v>
      </c>
      <c r="B12" s="6">
        <v>300</v>
      </c>
    </row>
    <row r="13" spans="1:12" x14ac:dyDescent="0.25">
      <c r="A13" s="5" t="s">
        <v>29</v>
      </c>
      <c r="B13" s="6">
        <v>12000</v>
      </c>
    </row>
    <row r="14" spans="1:12" x14ac:dyDescent="0.25">
      <c r="A14" s="5" t="s">
        <v>10</v>
      </c>
      <c r="B14" s="6">
        <v>30277</v>
      </c>
    </row>
    <row r="15" spans="1:12" x14ac:dyDescent="0.25">
      <c r="A15" s="5" t="s">
        <v>11</v>
      </c>
      <c r="B15" s="6">
        <v>8500</v>
      </c>
    </row>
    <row r="16" spans="1:12" x14ac:dyDescent="0.25">
      <c r="A16" s="5" t="s">
        <v>12</v>
      </c>
      <c r="B16" s="6">
        <v>2236</v>
      </c>
    </row>
    <row r="17" spans="1:14" x14ac:dyDescent="0.25">
      <c r="A17" s="5" t="s">
        <v>13</v>
      </c>
      <c r="B17" s="6">
        <v>11553</v>
      </c>
      <c r="I17" s="18"/>
      <c r="J17" s="18"/>
      <c r="K17" s="18"/>
      <c r="L17" s="18"/>
      <c r="M17" s="18"/>
      <c r="N17" s="18"/>
    </row>
    <row r="18" spans="1:14" ht="15.75" thickBot="1" x14ac:dyDescent="0.3">
      <c r="A18" s="10" t="s">
        <v>14</v>
      </c>
      <c r="B18" s="11">
        <v>6025</v>
      </c>
      <c r="C18" s="12"/>
      <c r="I18" s="18"/>
      <c r="J18" s="18"/>
      <c r="K18" s="18"/>
      <c r="L18" s="18"/>
      <c r="M18" s="18"/>
      <c r="N18" s="18"/>
    </row>
    <row r="19" spans="1:14" ht="15.75" thickTop="1" x14ac:dyDescent="0.25">
      <c r="A19" s="5" t="s">
        <v>19</v>
      </c>
      <c r="B19" s="6">
        <f>SUM(B12:B18)</f>
        <v>70891</v>
      </c>
      <c r="I19" s="18"/>
      <c r="J19" s="18"/>
      <c r="K19" s="12"/>
      <c r="L19" s="12"/>
      <c r="M19" s="18"/>
      <c r="N19" s="18"/>
    </row>
    <row r="20" spans="1:14" x14ac:dyDescent="0.25">
      <c r="I20" s="18"/>
      <c r="J20" s="18"/>
      <c r="K20" s="12"/>
      <c r="L20" s="12"/>
      <c r="M20" s="12"/>
      <c r="N20" s="18"/>
    </row>
    <row r="21" spans="1:14" x14ac:dyDescent="0.25">
      <c r="I21" s="18"/>
      <c r="J21" s="18"/>
      <c r="K21" s="12"/>
      <c r="L21" s="12"/>
      <c r="M21" s="12"/>
      <c r="N21" s="18"/>
    </row>
    <row r="22" spans="1:14" x14ac:dyDescent="0.25">
      <c r="I22" s="18"/>
      <c r="J22" s="18"/>
      <c r="K22" s="12"/>
      <c r="L22" s="12"/>
      <c r="M22" s="12"/>
      <c r="N22" s="18"/>
    </row>
    <row r="23" spans="1:14" x14ac:dyDescent="0.25">
      <c r="I23" s="18"/>
      <c r="J23" s="18"/>
      <c r="K23" s="12"/>
      <c r="L23" s="12"/>
      <c r="M23" s="12"/>
      <c r="N23" s="18"/>
    </row>
    <row r="24" spans="1:14" x14ac:dyDescent="0.25">
      <c r="I24" s="18"/>
      <c r="J24" s="18"/>
      <c r="K24" s="12"/>
      <c r="L24" s="12"/>
      <c r="M24" s="12"/>
      <c r="N24" s="18"/>
    </row>
    <row r="25" spans="1:14" x14ac:dyDescent="0.25">
      <c r="I25" s="18"/>
      <c r="J25" s="18"/>
      <c r="K25" s="12"/>
      <c r="L25" s="12"/>
      <c r="M25" s="12"/>
      <c r="N25" s="18"/>
    </row>
    <row r="26" spans="1:14" x14ac:dyDescent="0.25">
      <c r="I26" s="18"/>
      <c r="J26" s="18"/>
      <c r="K26" s="12"/>
      <c r="L26" s="12"/>
      <c r="M26" s="12"/>
      <c r="N26" s="18"/>
    </row>
    <row r="27" spans="1:14" x14ac:dyDescent="0.25">
      <c r="I27" s="18"/>
      <c r="J27" s="18"/>
      <c r="K27" s="12"/>
      <c r="L27" s="12"/>
      <c r="M27" s="12"/>
      <c r="N27" s="18"/>
    </row>
    <row r="28" spans="1:14" x14ac:dyDescent="0.25">
      <c r="I28" s="18"/>
      <c r="J28" s="18"/>
      <c r="K28" s="12"/>
      <c r="L28" s="12"/>
      <c r="M28" s="12"/>
      <c r="N28" s="18"/>
    </row>
    <row r="29" spans="1:14" x14ac:dyDescent="0.25">
      <c r="I29" s="18"/>
      <c r="J29" s="18"/>
      <c r="K29" s="18"/>
      <c r="L29" s="18"/>
      <c r="M29" s="18"/>
      <c r="N29" s="18"/>
    </row>
    <row r="30" spans="1:14" x14ac:dyDescent="0.25">
      <c r="I30" s="18"/>
      <c r="J30" s="18"/>
      <c r="K30" s="18"/>
      <c r="L30" s="18"/>
      <c r="M30" s="18"/>
      <c r="N30" s="18"/>
    </row>
    <row r="31" spans="1:14" x14ac:dyDescent="0.25">
      <c r="I31" s="18"/>
      <c r="J31" s="18"/>
      <c r="K31" s="18"/>
      <c r="L31" s="18"/>
      <c r="M31" s="18"/>
      <c r="N31" s="18"/>
    </row>
    <row r="32" spans="1:14" x14ac:dyDescent="0.25">
      <c r="I32" s="18"/>
      <c r="J32" s="18"/>
      <c r="K32" s="18"/>
      <c r="L32" s="18"/>
      <c r="M32" s="18"/>
      <c r="N32" s="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37C71-1162-460A-8BAF-2AA1F8BBA439}">
  <dimension ref="A1:N12"/>
  <sheetViews>
    <sheetView workbookViewId="0">
      <selection activeCell="C4" sqref="C4"/>
    </sheetView>
  </sheetViews>
  <sheetFormatPr defaultRowHeight="15" x14ac:dyDescent="0.25"/>
  <cols>
    <col min="1" max="1" width="15.85546875" bestFit="1" customWidth="1"/>
    <col min="2" max="2" width="7.42578125" style="1" bestFit="1" customWidth="1"/>
    <col min="5" max="5" width="12.140625" bestFit="1" customWidth="1"/>
    <col min="8" max="8" width="11.85546875" bestFit="1" customWidth="1"/>
    <col min="13" max="13" width="14.140625" bestFit="1" customWidth="1"/>
  </cols>
  <sheetData>
    <row r="1" spans="1:14" x14ac:dyDescent="0.25">
      <c r="A1" t="s">
        <v>7</v>
      </c>
      <c r="E1" t="s">
        <v>8</v>
      </c>
    </row>
    <row r="3" spans="1:14" x14ac:dyDescent="0.25">
      <c r="A3" t="s">
        <v>0</v>
      </c>
      <c r="B3" s="1">
        <v>0</v>
      </c>
      <c r="E3" t="s">
        <v>9</v>
      </c>
      <c r="F3" s="1">
        <v>300</v>
      </c>
      <c r="H3" t="s">
        <v>15</v>
      </c>
      <c r="I3" s="1">
        <v>7350000</v>
      </c>
      <c r="M3" t="s">
        <v>21</v>
      </c>
      <c r="N3" s="1">
        <f>B9</f>
        <v>171600</v>
      </c>
    </row>
    <row r="4" spans="1:14" x14ac:dyDescent="0.25">
      <c r="A4" t="s">
        <v>1</v>
      </c>
      <c r="B4" s="1">
        <f>14000*12</f>
        <v>168000</v>
      </c>
      <c r="E4" t="s">
        <v>10</v>
      </c>
      <c r="F4" s="1">
        <v>30277</v>
      </c>
      <c r="H4" t="s">
        <v>16</v>
      </c>
      <c r="I4" s="1">
        <f>J4*I3</f>
        <v>2205000</v>
      </c>
      <c r="J4" s="4">
        <v>0.3</v>
      </c>
      <c r="M4" t="s">
        <v>22</v>
      </c>
      <c r="N4" s="1">
        <f>F9</f>
        <v>58891</v>
      </c>
    </row>
    <row r="5" spans="1:14" x14ac:dyDescent="0.25">
      <c r="A5" t="s">
        <v>2</v>
      </c>
      <c r="B5" s="1">
        <f>5000*12</f>
        <v>60000</v>
      </c>
      <c r="E5" t="s">
        <v>11</v>
      </c>
      <c r="F5" s="1">
        <v>8500</v>
      </c>
      <c r="H5" t="s">
        <v>17</v>
      </c>
      <c r="I5" s="1">
        <f>I3-I4</f>
        <v>5145000</v>
      </c>
      <c r="M5" t="s">
        <v>23</v>
      </c>
      <c r="N5" s="1">
        <f>I6+I7</f>
        <v>205800</v>
      </c>
    </row>
    <row r="6" spans="1:14" x14ac:dyDescent="0.25">
      <c r="A6" t="s">
        <v>3</v>
      </c>
      <c r="B6" s="1">
        <f>B3+B4+B5</f>
        <v>228000</v>
      </c>
      <c r="E6" t="s">
        <v>12</v>
      </c>
      <c r="F6" s="1">
        <v>2236</v>
      </c>
      <c r="H6" t="s">
        <v>18</v>
      </c>
      <c r="I6" s="1">
        <f>J6*I5</f>
        <v>51450</v>
      </c>
      <c r="J6" s="2">
        <f>IF(J4&gt;29%,1%,2%)</f>
        <v>0.01</v>
      </c>
      <c r="M6" t="s">
        <v>24</v>
      </c>
      <c r="N6" s="1">
        <f>N5+N4-N3</f>
        <v>93091</v>
      </c>
    </row>
    <row r="7" spans="1:14" x14ac:dyDescent="0.25">
      <c r="A7" t="s">
        <v>5</v>
      </c>
      <c r="B7" s="1">
        <f>(B6-40000)</f>
        <v>188000</v>
      </c>
      <c r="E7" t="s">
        <v>13</v>
      </c>
      <c r="F7" s="1">
        <v>11553</v>
      </c>
      <c r="H7" t="s">
        <v>20</v>
      </c>
      <c r="I7" s="1">
        <f>J7*I5</f>
        <v>154350</v>
      </c>
      <c r="J7" s="4">
        <v>0.03</v>
      </c>
    </row>
    <row r="8" spans="1:14" x14ac:dyDescent="0.25">
      <c r="A8" t="s">
        <v>6</v>
      </c>
      <c r="B8" s="1">
        <f>B7*0.3</f>
        <v>56400</v>
      </c>
      <c r="E8" t="s">
        <v>14</v>
      </c>
      <c r="F8" s="1">
        <v>6025</v>
      </c>
      <c r="I8" s="1"/>
      <c r="M8" t="s">
        <v>25</v>
      </c>
      <c r="N8" s="3">
        <f>N6/12</f>
        <v>7757.583333333333</v>
      </c>
    </row>
    <row r="9" spans="1:14" x14ac:dyDescent="0.25">
      <c r="A9" t="s">
        <v>4</v>
      </c>
      <c r="B9" s="1">
        <f>B6-B8</f>
        <v>171600</v>
      </c>
      <c r="E9" t="s">
        <v>19</v>
      </c>
      <c r="F9" s="1">
        <f>SUM(F3:F8)</f>
        <v>58891</v>
      </c>
      <c r="H9" t="s">
        <v>24</v>
      </c>
      <c r="I9" s="1">
        <f>I6+I7</f>
        <v>205800</v>
      </c>
    </row>
    <row r="10" spans="1:14" x14ac:dyDescent="0.25">
      <c r="F10" s="1"/>
      <c r="I10" s="1"/>
      <c r="N10" t="s">
        <v>26</v>
      </c>
    </row>
    <row r="11" spans="1:14" x14ac:dyDescent="0.25">
      <c r="N11" t="s">
        <v>27</v>
      </c>
    </row>
    <row r="12" spans="1:14" x14ac:dyDescent="0.25">
      <c r="H12" s="1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 (2)</vt:lpstr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Johansson</dc:creator>
  <cp:lastModifiedBy>Erika Johansson</cp:lastModifiedBy>
  <dcterms:created xsi:type="dcterms:W3CDTF">2022-09-21T08:34:39Z</dcterms:created>
  <dcterms:modified xsi:type="dcterms:W3CDTF">2022-09-29T06:45:49Z</dcterms:modified>
</cp:coreProperties>
</file>